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KO-CRR-nábytek\Výkazy výměr\"/>
    </mc:Choice>
  </mc:AlternateContent>
  <xr:revisionPtr revIDLastSave="0" documentId="13_ncr:1_{7710F08E-D9AC-4DC9-97EC-068B93609F99}" xr6:coauthVersionLast="36" xr6:coauthVersionMax="36" xr10:uidLastSave="{00000000-0000-0000-0000-000000000000}"/>
  <bookViews>
    <workbookView xWindow="0" yWindow="0" windowWidth="28800" windowHeight="11028" xr2:uid="{13C16880-8268-49B3-A04F-2C7C7AE40ED3}"/>
  </bookViews>
  <sheets>
    <sheet name="Rekapitulace stavby" sheetId="1" r:id="rId1"/>
    <sheet name="SO 06.1-f - nábytek" sheetId="2" r:id="rId2"/>
  </sheets>
  <externalReferences>
    <externalReference r:id="rId3"/>
  </externalReferences>
  <definedNames>
    <definedName name="_xlnm._FilterDatabase" localSheetId="1" hidden="1">'SO 06.1-f - nábytek'!$C$80:$K$96</definedName>
    <definedName name="_xlnm.Print_Titles" localSheetId="0">'Rekapitulace stavby'!$52:$52</definedName>
    <definedName name="_xlnm.Print_Titles" localSheetId="1">'SO 06.1-f - nábytek'!$80:$80</definedName>
    <definedName name="_xlnm.Print_Area" localSheetId="0">'Rekapitulace stavby'!$D$4:$AO$36,'Rekapitulace stavby'!$C$42:$AQ$56</definedName>
    <definedName name="_xlnm.Print_Area" localSheetId="1">'SO 06.1-f - nábytek'!$C$4:$J$39,'SO 06.1-f - nábytek'!$C$45:$J$62,'SO 06.1-f - nábytek'!$C$68:$K$96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96" i="2" l="1"/>
  <c r="BI96" i="2"/>
  <c r="BH96" i="2"/>
  <c r="BG96" i="2"/>
  <c r="BF96" i="2"/>
  <c r="BE96" i="2"/>
  <c r="T96" i="2"/>
  <c r="R96" i="2"/>
  <c r="P96" i="2"/>
  <c r="J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BE93" i="2"/>
  <c r="T93" i="2"/>
  <c r="R93" i="2"/>
  <c r="P93" i="2"/>
  <c r="J93" i="2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T91" i="2"/>
  <c r="R91" i="2"/>
  <c r="P91" i="2"/>
  <c r="J91" i="2"/>
  <c r="BE91" i="2" s="1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BE87" i="2"/>
  <c r="T87" i="2"/>
  <c r="R87" i="2"/>
  <c r="P87" i="2"/>
  <c r="J87" i="2"/>
  <c r="BK86" i="2"/>
  <c r="BI86" i="2"/>
  <c r="BH86" i="2"/>
  <c r="BG86" i="2"/>
  <c r="BF86" i="2"/>
  <c r="T86" i="2"/>
  <c r="R86" i="2"/>
  <c r="P86" i="2"/>
  <c r="J86" i="2"/>
  <c r="BE86" i="2" s="1"/>
  <c r="BK85" i="2"/>
  <c r="BI85" i="2"/>
  <c r="BH85" i="2"/>
  <c r="BG85" i="2"/>
  <c r="BF85" i="2"/>
  <c r="T85" i="2"/>
  <c r="R85" i="2"/>
  <c r="P85" i="2"/>
  <c r="P83" i="2" s="1"/>
  <c r="P82" i="2" s="1"/>
  <c r="P81" i="2" s="1"/>
  <c r="J85" i="2"/>
  <c r="BE85" i="2" s="1"/>
  <c r="BK84" i="2"/>
  <c r="BI84" i="2"/>
  <c r="BH84" i="2"/>
  <c r="BG84" i="2"/>
  <c r="BF84" i="2"/>
  <c r="T84" i="2"/>
  <c r="R84" i="2"/>
  <c r="R83" i="2" s="1"/>
  <c r="R82" i="2" s="1"/>
  <c r="R81" i="2" s="1"/>
  <c r="P84" i="2"/>
  <c r="J84" i="2"/>
  <c r="BE84" i="2" s="1"/>
  <c r="T83" i="2"/>
  <c r="T82" i="2" s="1"/>
  <c r="T81" i="2" s="1"/>
  <c r="F77" i="2"/>
  <c r="J75" i="2"/>
  <c r="F75" i="2"/>
  <c r="E73" i="2"/>
  <c r="J55" i="2"/>
  <c r="F55" i="2"/>
  <c r="J52" i="2"/>
  <c r="F52" i="2"/>
  <c r="E50" i="2"/>
  <c r="E48" i="2"/>
  <c r="J37" i="2"/>
  <c r="J36" i="2"/>
  <c r="J35" i="2"/>
  <c r="J24" i="2"/>
  <c r="E24" i="2"/>
  <c r="J78" i="2" s="1"/>
  <c r="J23" i="2"/>
  <c r="J21" i="2"/>
  <c r="E21" i="2"/>
  <c r="J54" i="2" s="1"/>
  <c r="J20" i="2"/>
  <c r="J18" i="2"/>
  <c r="E18" i="2"/>
  <c r="F78" i="2" s="1"/>
  <c r="J17" i="2"/>
  <c r="J15" i="2"/>
  <c r="E15" i="2"/>
  <c r="F54" i="2" s="1"/>
  <c r="J14" i="2"/>
  <c r="J12" i="2"/>
  <c r="E7" i="2"/>
  <c r="E71" i="2" s="1"/>
  <c r="BD55" i="1"/>
  <c r="BC55" i="1"/>
  <c r="BC54" i="1" s="1"/>
  <c r="BB55" i="1"/>
  <c r="BB54" i="1" s="1"/>
  <c r="BA55" i="1"/>
  <c r="BA54" i="1" s="1"/>
  <c r="AZ55" i="1"/>
  <c r="AZ54" i="1" s="1"/>
  <c r="AY55" i="1"/>
  <c r="AX55" i="1"/>
  <c r="AW55" i="1"/>
  <c r="AV55" i="1"/>
  <c r="AT55" i="1" s="1"/>
  <c r="AU55" i="1"/>
  <c r="AU54" i="1" s="1"/>
  <c r="BD54" i="1"/>
  <c r="W33" i="1" s="1"/>
  <c r="AS54" i="1"/>
  <c r="AM50" i="1"/>
  <c r="L50" i="1"/>
  <c r="AM49" i="1"/>
  <c r="L49" i="1"/>
  <c r="AM47" i="1"/>
  <c r="L47" i="1"/>
  <c r="L45" i="1"/>
  <c r="L44" i="1"/>
  <c r="F34" i="2" l="1"/>
  <c r="BK83" i="2"/>
  <c r="J83" i="2" s="1"/>
  <c r="J61" i="2" s="1"/>
  <c r="F35" i="2"/>
  <c r="F36" i="2"/>
  <c r="J34" i="2"/>
  <c r="F37" i="2"/>
  <c r="F33" i="2"/>
  <c r="J33" i="2"/>
  <c r="J77" i="2"/>
  <c r="AX54" i="1"/>
  <c r="W31" i="1"/>
  <c r="W30" i="1"/>
  <c r="AW54" i="1"/>
  <c r="AK30" i="1" s="1"/>
  <c r="AY54" i="1"/>
  <c r="W32" i="1"/>
  <c r="AV54" i="1"/>
  <c r="BK82" i="2" l="1"/>
  <c r="J82" i="2" s="1"/>
  <c r="J60" i="2" s="1"/>
  <c r="AT54" i="1"/>
  <c r="BK81" i="2" l="1"/>
  <c r="J81" i="2" s="1"/>
  <c r="J30" i="2" s="1"/>
  <c r="J39" i="2" l="1"/>
  <c r="AG55" i="1"/>
  <c r="J59" i="2"/>
  <c r="AG54" i="1" l="1"/>
  <c r="AK26" i="1" s="1"/>
  <c r="AN55" i="1"/>
  <c r="AN54" i="1" s="1"/>
  <c r="W29" i="1" l="1"/>
  <c r="AK29" i="1" s="1"/>
  <c r="AK35" i="1" s="1"/>
</calcChain>
</file>

<file path=xl/sharedStrings.xml><?xml version="1.0" encoding="utf-8"?>
<sst xmlns="http://schemas.openxmlformats.org/spreadsheetml/2006/main" count="422" uniqueCount="163">
  <si>
    <t>Export Komplet</t>
  </si>
  <si>
    <t>VZ</t>
  </si>
  <si>
    <t>2.0</t>
  </si>
  <si>
    <t>ZAMOK</t>
  </si>
  <si>
    <t>False</t>
  </si>
  <si>
    <t>{e321bfc1-d270-49e4-bb2f-34823ad3a2ee}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</si>
  <si>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</si>
  <si>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</si>
  <si>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</si>
  <si>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</si>
  <si>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</si>
  <si>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</si>
  <si>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</si>
  <si>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2020-09B-6-1</t>
  </si>
  <si>
    <t>Stavba:</t>
  </si>
  <si>
    <t>INFRASTRUKTURA ZŠ CHOMUTOV - učebna pří.vědy -ZŠ Kadaňská 2344, Chomutov-učebna 6.1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</si>
  <si>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</si>
  <si>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</si>
  <si>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</si>
  <si>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</si>
  <si>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</si>
  <si>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</si>
  <si>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</si>
  <si>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</si>
  <si>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</si>
  <si>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</si>
  <si>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</si>
  <si>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</si>
  <si>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</si>
  <si>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</si>
  <si>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</si>
  <si>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</si>
  <si>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</si>
  <si>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</si>
  <si>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</si>
  <si>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</si>
  <si>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</si>
  <si>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</si>
  <si>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</si>
  <si>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</si>
  <si>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</si>
  <si>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</si>
  <si>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</si>
  <si>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</si>
  <si>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</si>
  <si>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</si>
  <si>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</si>
  <si>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</si>
  <si>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</si>
  <si>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</si>
  <si>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</si>
  <si>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</si>
  <si>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</si>
  <si>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</si>
  <si>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</si>
  <si>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</si>
  <si>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</si>
  <si>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</si>
  <si>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</si>
  <si>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</si>
  <si>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</si>
  <si>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</si>
  <si>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</si>
  <si>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</si>
  <si>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</si>
  <si>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</si>
  <si>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</si>
  <si>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</si>
  <si>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</si>
  <si>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</si>
  <si>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</si>
  <si>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</si>
  <si>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</si>
  <si>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</si>
  <si>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</si>
  <si>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</si>
  <si>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</si>
  <si>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</si>
  <si>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</si>
  <si>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06.1-f</t>
  </si>
  <si>
    <t>nábytek</t>
  </si>
  <si>
    <t>{41ccd5e9-8fff-4b22-9352-997b55194c59}</t>
  </si>
  <si>
    <t>KRYCÍ LIST SOUPISU PRACÍ</t>
  </si>
  <si>
    <t>Objekt:</t>
  </si>
  <si>
    <t>SO 06.1-f - nábytek</t>
  </si>
  <si>
    <t>REKAPITULACE ČLENĚNÍ SOUPISU PRACÍ</t>
  </si>
  <si>
    <t>Kód dílu - Popis</t>
  </si>
  <si>
    <t>Cena celkem [CZK]</t>
  </si>
  <si>
    <t>-1</t>
  </si>
  <si>
    <t>AVT - Koncové prvky, nábytek, stínicí technika</t>
  </si>
  <si>
    <t xml:space="preserve">    D4 -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</si>
  <si>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</si>
  <si>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</si>
  <si>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</si>
  <si>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</si>
  <si>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</si>
  <si>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</si>
  <si>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</si>
  <si>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</si>
  <si>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</si>
  <si>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</si>
  <si>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</si>
  <si>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</si>
  <si>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</si>
  <si>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AVT</t>
  </si>
  <si>
    <t>Koncové prvky, nábytek, stínicí technika</t>
  </si>
  <si>
    <t>ROZPOCET</t>
  </si>
  <si>
    <t>D4</t>
  </si>
  <si>
    <t>Nábytek</t>
  </si>
  <si>
    <t>K</t>
  </si>
  <si>
    <t>Katedra vyučujícíh.1</t>
  </si>
  <si>
    <t>Skříňka pro elektrický rozvaděč s ovládacím panelem v kabelovém kanálu za dveřmi, šířka 650mm, hloubka 700mm. Standardní minimální použité materiály: lamino desky ABS hrana lepena PUR lepidlemm, korpusy lepené v lisu, HPL o síle 0,8mm lepeno voděodolným lepidlem, celokovové úchytky, trojcestné zámky. Možnost výběru barevného provedení alespoň ze čtyř základních typů dekorů/barev. Cena včetně dopravy a instalace.</t>
  </si>
  <si>
    <t>kus</t>
  </si>
  <si>
    <t>vlastní</t>
  </si>
  <si>
    <t>4</t>
  </si>
  <si>
    <t>977684369</t>
  </si>
  <si>
    <t>Katedra vyučujícíh.2</t>
  </si>
  <si>
    <t>Skříňka s větrací mřížkou v zádech, šířka 630mm, hloubka 700mm. Standardní minimální použité materiály: lamino desky ABS hrana lepena PUR lepidlemm, korpusy lepené v lisu, HPL lepeno voděodolným lepidlem, celokovové úchytky, trojcestné zámky. Možnost výběru barevného provedení alespoň ze čtyř základních typů dekorů/barev. Cena včetně dopravy a instalace.</t>
  </si>
  <si>
    <t>1715427442</t>
  </si>
  <si>
    <t>3</t>
  </si>
  <si>
    <t>Katedra vyučujícíh.3</t>
  </si>
  <si>
    <t>Skříňka katedry vyučujícího, šířka 650mm, hloubka 700mm. Standardní minimální použité materiály: lamino desky, ABS hrana lepena PUR lepidlemm, korpusy lepené v lisu, HPL lepeno voděodolným lepidlem, celokovové úchytkyy, trojcestné zámky. Možnost výběru barevného provedení alespoň ze čtyř základních typů dekorů/barev. Cena včetně dopravy a instalace.</t>
  </si>
  <si>
    <t>598077430</t>
  </si>
  <si>
    <t>Katedra vyučujícíh.4</t>
  </si>
  <si>
    <t>Odolná pracovní deska. Možnost výběru barevného provedení alespoň ze čtyř základních typů dekorů/barev. Cena včetně dopravy a instalace.</t>
  </si>
  <si>
    <t>m</t>
  </si>
  <si>
    <t>665110458</t>
  </si>
  <si>
    <t>5</t>
  </si>
  <si>
    <t>Katedra vyučujícího</t>
  </si>
  <si>
    <t>Stůl přístavný na výklopný systém pro LCD monitor (s možností sezení), šířka 900mm, hloubka 700mm. Standardní minimální použité materiály: lamino desky, ABS hrana lepena PUR lepidlemm, korpusy lepené v lisu, HPL, lepeno voděodolným lepidlem, celokovové úchytky, trojcestné zámky. Možnost výběru barevného provedení alespoň ze čtyř základních typů dekorů/barev. Cena včetně dopravy a instalace.</t>
  </si>
  <si>
    <t>-415771210</t>
  </si>
  <si>
    <t>6</t>
  </si>
  <si>
    <t>Mycí stanoviště</t>
  </si>
  <si>
    <t>Mycí stanoviště, dva polypropylenové dřezy, včetně baterií, šířka 1200mm.Cena včetně dopravy a instalace.</t>
  </si>
  <si>
    <t>25891165</t>
  </si>
  <si>
    <t>7</t>
  </si>
  <si>
    <t>Skříň vysoká</t>
  </si>
  <si>
    <t>Skříň vysoká. Rozměry ŠxVxH800x2000x500 mm, dolní skříňka uzamykatelné křídlové dveře, horní skříňka regál, . Cena včetně dopravy a instalace.</t>
  </si>
  <si>
    <t>-1499440914</t>
  </si>
  <si>
    <t>8</t>
  </si>
  <si>
    <t>Skříň vysoká.1</t>
  </si>
  <si>
    <t>Skříň vysoká. Rozměry ŠxVxH800x2000x400 mm, dolní skříňka posuvné dveře, horní skříňka regál prosklený, horní dveře prosklené v hliníkovém rámečku - bezpečnostní sklo, 4x nastavitelná police. Cena včetně dopravy a instalace.</t>
  </si>
  <si>
    <t>-1806492613</t>
  </si>
  <si>
    <t>9</t>
  </si>
  <si>
    <t>Stůl učebny přírod.1</t>
  </si>
  <si>
    <t>Stůl učebny pro 2 žáky, jedno sezení uzpůsobeno pro hendikepovaného žáka, použitelný jako plocha pro pokusy a kolaborativní výuku, ale také jako standardní stůl pro potřeby kmenové učebny. Šířka 2000mm a hloubka min. 600mm.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</si>
  <si>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-371041944</t>
  </si>
  <si>
    <t>10</t>
  </si>
  <si>
    <t>Stůl učebny přírodní</t>
  </si>
  <si>
    <t>Stůl učebny pro 3 žáky, použitelný jako plocha pro pokusy a kolaborativní výuku, ale také jako standardní stůl pro potřeby kmenové učebny. Šířka 2000mm a hloubka min. 600mm. Standardní minimální použité materiály: ocelové profily ovál 80x25x2mm, D 55x35x2mm, hranol, 30x30x2mm, HPL deska, ABS hrana lepena PUR lepidlem, prášková barva s nanopasivací. Možnost kotvení stolu do podlahy. Ve stole v uzamykatelném kanále je připraven parapetní kanál 90x55 - zde je možné umístit rozvody silno/slaboproudu a síť. Tyto rozvody je možné do kanálu zavést nohou stolu. Kanál a pracovní plocha mají mezi sebou mezeru, krytou gumou, kterou se dají kabely používané na stole minimalizovat a tudíž na stole nepřekážejí. Součástí je elektický zámek. Volba barevného provedení alespoň ze čtyř barevných variant. Cena včetně dopravy, instalace.</t>
  </si>
  <si>
    <t>174864452</t>
  </si>
  <si>
    <t>11</t>
  </si>
  <si>
    <t>Zdroj</t>
  </si>
  <si>
    <t>Elektrický zdroj pro elektrické zámky v lavicích. 1 zdroj určen pro 4-5 stolů.</t>
  </si>
  <si>
    <t>176322143</t>
  </si>
  <si>
    <t>12</t>
  </si>
  <si>
    <t>Židle studentská</t>
  </si>
  <si>
    <t>Židle studentská - Židle s dynamickou podnoží z ocelové silnostěnné trubky o průměru 22 mm a plastovým šálovým sedákem se vzduchovým polštářem. Výšky sedáku dle normy ČSN EN 1729-1 Nábytek - Židle a stoly pro vzdělávací instituce - Část 1: Funkční rozměry. Volba barvy plastového sedáku alespoň ze čtyř barevných variant. Cena včetně dopravy, instalace.</t>
  </si>
  <si>
    <t>-1218902089</t>
  </si>
  <si>
    <t>13</t>
  </si>
  <si>
    <t>Židle učitelská  as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</si>
  <si>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</si>
  <si>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-784104837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</si>
</sst>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10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10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7" xfId="0" applyFont="1" applyFill="1" applyBorder="1" applyAlignment="1">
      <alignment horizontal="center" vertical="center"/>
    </xf>
    <xf numFmtId="4" fontId="10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0" xfId="0" applyFont="1" applyAlignment="1"/>
    <xf numFmtId="0" fontId="28" fillId="0" borderId="3" xfId="0" applyFont="1" applyBorder="1" applyAlignment="1" applyProtection="1"/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" fontId="24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166" fontId="28" fillId="0" borderId="0" xfId="0" applyNumberFormat="1" applyFont="1" applyBorder="1" applyAlignment="1" applyProtection="1"/>
    <xf numFmtId="166" fontId="28" fillId="0" borderId="15" xfId="0" applyNumberFormat="1" applyFont="1" applyBorder="1" applyAlignment="1" applyProtection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10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10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4" fontId="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CFFC86B-C3EB-4EFF-A637-8F7FFBA1A00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46B5C7D-E87B-452A-829D-5D38F1B5D41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6-1%20-%20INFRASTRUKTURA%20Z&#352;%20CHOMUTOV%20-%20u&#269;ebna%20p&#345;&#237;.v&#283;dy%20-Z&#352;%20Kada&#328;sk&#225;%202344,%20Chomutov-u&#269;ebna%206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6.1-a - stavební část"/>
      <sheetName val="SO 06.1-b1 - elektroinsta..."/>
      <sheetName val="SO 06.1-b2 - elektro mate..."/>
      <sheetName val="SO 06.1-c - strukturovaná..."/>
      <sheetName val="SO 06.1-d - AV technika +..."/>
      <sheetName val="SO 06.1-f - nábytek"/>
      <sheetName val="SO 06.1-VRN - VRN"/>
      <sheetName val="Pokyny pro vyplnění"/>
    </sheetNames>
    <sheetDataSet>
      <sheetData sheetId="0">
        <row r="6">
          <cell r="K6" t="str">
            <v>INFRASTRUKTURA ZŠ CHOMUTOV - učebna pří.vědy -ZŠ Kadaňská 2344, Chomutov-učebna 6.1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>
        <row r="30">
          <cell r="J30">
            <v>404249</v>
          </cell>
        </row>
        <row r="33">
          <cell r="F33">
            <v>404249</v>
          </cell>
          <cell r="J33">
            <v>84892.29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1">
          <cell r="P81">
            <v>0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0E232-8738-460C-9EA7-0FAC929F8D00}">
  <sheetPr>
    <pageSetUpPr fitToPage="1"/>
  </sheetPr>
  <dimension ref="A1:CM57"/>
  <sheetViews>
    <sheetView showGridLines="0" tabSelected="1" topLeftCell="A11" workbookViewId="0">
      <selection activeCell="BE16" sqref="BE16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" customHeight="1" x14ac:dyDescent="0.2"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2" t="s">
        <v>6</v>
      </c>
      <c r="BT2" s="2" t="s">
        <v>7</v>
      </c>
    </row>
    <row r="3" spans="1:74" ht="6.9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7"/>
      <c r="AQ5" s="7"/>
      <c r="AR5" s="5"/>
      <c r="BS5" s="2" t="s">
        <v>6</v>
      </c>
    </row>
    <row r="6" spans="1:74" ht="36.9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7" t="s">
        <v>15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45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3.2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45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45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8" t="s">
        <v>36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7"/>
      <c r="AP23" s="7"/>
      <c r="AQ23" s="7"/>
      <c r="AR23" s="5"/>
    </row>
    <row r="24" spans="1:71" ht="6.9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5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9">
        <f>ROUND(AG54,2)</f>
        <v>0</v>
      </c>
      <c r="AL26" s="210"/>
      <c r="AM26" s="210"/>
      <c r="AN26" s="210"/>
      <c r="AO26" s="210"/>
      <c r="AP26" s="17"/>
      <c r="AQ26" s="17"/>
      <c r="AR26" s="20"/>
      <c r="BE26" s="15"/>
    </row>
    <row r="27" spans="1:71" s="21" customFormat="1" ht="6.9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3.2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11" t="s">
        <v>38</v>
      </c>
      <c r="M28" s="211"/>
      <c r="N28" s="211"/>
      <c r="O28" s="211"/>
      <c r="P28" s="211"/>
      <c r="Q28" s="17"/>
      <c r="R28" s="17"/>
      <c r="S28" s="17"/>
      <c r="T28" s="17"/>
      <c r="U28" s="17"/>
      <c r="V28" s="17"/>
      <c r="W28" s="211" t="s">
        <v>39</v>
      </c>
      <c r="X28" s="211"/>
      <c r="Y28" s="211"/>
      <c r="Z28" s="211"/>
      <c r="AA28" s="211"/>
      <c r="AB28" s="211"/>
      <c r="AC28" s="211"/>
      <c r="AD28" s="211"/>
      <c r="AE28" s="211"/>
      <c r="AF28" s="17"/>
      <c r="AG28" s="17"/>
      <c r="AH28" s="17"/>
      <c r="AI28" s="17"/>
      <c r="AJ28" s="17"/>
      <c r="AK28" s="211" t="s">
        <v>40</v>
      </c>
      <c r="AL28" s="211"/>
      <c r="AM28" s="211"/>
      <c r="AN28" s="211"/>
      <c r="AO28" s="211"/>
      <c r="AP28" s="17"/>
      <c r="AQ28" s="17"/>
      <c r="AR28" s="20"/>
      <c r="BE28" s="15"/>
    </row>
    <row r="29" spans="1:71" s="22" customFormat="1" ht="14.4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5">
        <v>0.21</v>
      </c>
      <c r="M29" s="196"/>
      <c r="N29" s="196"/>
      <c r="O29" s="196"/>
      <c r="P29" s="196"/>
      <c r="Q29" s="24"/>
      <c r="R29" s="24"/>
      <c r="S29" s="24"/>
      <c r="T29" s="24"/>
      <c r="U29" s="24"/>
      <c r="V29" s="24"/>
      <c r="W29" s="197">
        <f>AK26</f>
        <v>0</v>
      </c>
      <c r="X29" s="196"/>
      <c r="Y29" s="196"/>
      <c r="Z29" s="196"/>
      <c r="AA29" s="196"/>
      <c r="AB29" s="196"/>
      <c r="AC29" s="196"/>
      <c r="AD29" s="196"/>
      <c r="AE29" s="196"/>
      <c r="AF29" s="24"/>
      <c r="AG29" s="24"/>
      <c r="AH29" s="24"/>
      <c r="AI29" s="24"/>
      <c r="AJ29" s="24"/>
      <c r="AK29" s="197">
        <f>W29*0.21</f>
        <v>0</v>
      </c>
      <c r="AL29" s="196"/>
      <c r="AM29" s="196"/>
      <c r="AN29" s="196"/>
      <c r="AO29" s="196"/>
      <c r="AP29" s="24"/>
      <c r="AQ29" s="24"/>
      <c r="AR29" s="25"/>
    </row>
    <row r="30" spans="1:71" s="22" customFormat="1" ht="14.4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5">
        <v>0.15</v>
      </c>
      <c r="M30" s="196"/>
      <c r="N30" s="196"/>
      <c r="O30" s="196"/>
      <c r="P30" s="196"/>
      <c r="Q30" s="24"/>
      <c r="R30" s="24"/>
      <c r="S30" s="24"/>
      <c r="T30" s="24"/>
      <c r="U30" s="24"/>
      <c r="V30" s="24"/>
      <c r="W30" s="197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24"/>
      <c r="AG30" s="24"/>
      <c r="AH30" s="24"/>
      <c r="AI30" s="24"/>
      <c r="AJ30" s="24"/>
      <c r="AK30" s="197">
        <f>ROUND(AW54, 2)</f>
        <v>0</v>
      </c>
      <c r="AL30" s="196"/>
      <c r="AM30" s="196"/>
      <c r="AN30" s="196"/>
      <c r="AO30" s="196"/>
      <c r="AP30" s="24"/>
      <c r="AQ30" s="24"/>
      <c r="AR30" s="25"/>
    </row>
    <row r="31" spans="1:71" s="22" customFormat="1" ht="14.4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5">
        <v>0.21</v>
      </c>
      <c r="M31" s="196"/>
      <c r="N31" s="196"/>
      <c r="O31" s="196"/>
      <c r="P31" s="196"/>
      <c r="Q31" s="24"/>
      <c r="R31" s="24"/>
      <c r="S31" s="24"/>
      <c r="T31" s="24"/>
      <c r="U31" s="24"/>
      <c r="V31" s="24"/>
      <c r="W31" s="197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24"/>
      <c r="AG31" s="24"/>
      <c r="AH31" s="24"/>
      <c r="AI31" s="24"/>
      <c r="AJ31" s="24"/>
      <c r="AK31" s="197">
        <v>0</v>
      </c>
      <c r="AL31" s="196"/>
      <c r="AM31" s="196"/>
      <c r="AN31" s="196"/>
      <c r="AO31" s="196"/>
      <c r="AP31" s="24"/>
      <c r="AQ31" s="24"/>
      <c r="AR31" s="25"/>
    </row>
    <row r="32" spans="1:71" s="22" customFormat="1" ht="14.4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5">
        <v>0.15</v>
      </c>
      <c r="M32" s="196"/>
      <c r="N32" s="196"/>
      <c r="O32" s="196"/>
      <c r="P32" s="196"/>
      <c r="Q32" s="24"/>
      <c r="R32" s="24"/>
      <c r="S32" s="24"/>
      <c r="T32" s="24"/>
      <c r="U32" s="24"/>
      <c r="V32" s="24"/>
      <c r="W32" s="197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24"/>
      <c r="AG32" s="24"/>
      <c r="AH32" s="24"/>
      <c r="AI32" s="24"/>
      <c r="AJ32" s="24"/>
      <c r="AK32" s="197">
        <v>0</v>
      </c>
      <c r="AL32" s="196"/>
      <c r="AM32" s="196"/>
      <c r="AN32" s="196"/>
      <c r="AO32" s="196"/>
      <c r="AP32" s="24"/>
      <c r="AQ32" s="24"/>
      <c r="AR32" s="25"/>
    </row>
    <row r="33" spans="1:57" s="22" customFormat="1" ht="14.4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5">
        <v>0</v>
      </c>
      <c r="M33" s="196"/>
      <c r="N33" s="196"/>
      <c r="O33" s="196"/>
      <c r="P33" s="196"/>
      <c r="Q33" s="24"/>
      <c r="R33" s="24"/>
      <c r="S33" s="24"/>
      <c r="T33" s="24"/>
      <c r="U33" s="24"/>
      <c r="V33" s="24"/>
      <c r="W33" s="197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24"/>
      <c r="AG33" s="24"/>
      <c r="AH33" s="24"/>
      <c r="AI33" s="24"/>
      <c r="AJ33" s="24"/>
      <c r="AK33" s="197">
        <v>0</v>
      </c>
      <c r="AL33" s="196"/>
      <c r="AM33" s="196"/>
      <c r="AN33" s="196"/>
      <c r="AO33" s="196"/>
      <c r="AP33" s="24"/>
      <c r="AQ33" s="24"/>
      <c r="AR33" s="25"/>
    </row>
    <row r="34" spans="1:57" s="21" customFormat="1" ht="6.9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5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8" t="s">
        <v>49</v>
      </c>
      <c r="Y35" s="199"/>
      <c r="Z35" s="199"/>
      <c r="AA35" s="199"/>
      <c r="AB35" s="199"/>
      <c r="AC35" s="28"/>
      <c r="AD35" s="28"/>
      <c r="AE35" s="28"/>
      <c r="AF35" s="28"/>
      <c r="AG35" s="28"/>
      <c r="AH35" s="28"/>
      <c r="AI35" s="28"/>
      <c r="AJ35" s="28"/>
      <c r="AK35" s="200">
        <f>SUM(AK26:AK33)</f>
        <v>0</v>
      </c>
      <c r="AL35" s="199"/>
      <c r="AM35" s="199"/>
      <c r="AN35" s="199"/>
      <c r="AO35" s="201"/>
      <c r="AP35" s="26"/>
      <c r="AQ35" s="26"/>
      <c r="AR35" s="20"/>
      <c r="BE35" s="15"/>
    </row>
    <row r="36" spans="1:57" s="21" customFormat="1" ht="6.9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2020-09B-6-1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202" t="str">
        <f>K6</f>
        <v>INFRASTRUKTURA ZŠ CHOMUTOV - učebna pří.vědy -ZŠ Kadaňská 2344, Chomutov-učebna 6.1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41"/>
      <c r="AQ45" s="41"/>
      <c r="AR45" s="42"/>
    </row>
    <row r="46" spans="1:57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2" t="str">
        <f>IF(AN8= "","",AN8)</f>
        <v>2. 3. 2020</v>
      </c>
      <c r="AN47" s="182"/>
      <c r="AO47" s="17"/>
      <c r="AP47" s="17"/>
      <c r="AQ47" s="17"/>
      <c r="AR47" s="20"/>
      <c r="BE47" s="15"/>
    </row>
    <row r="48" spans="1:57" s="21" customFormat="1" ht="6.9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15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3" t="str">
        <f>IF(E17="","",E17)</f>
        <v>KAP ATELIER s.r.o.</v>
      </c>
      <c r="AN49" s="184"/>
      <c r="AO49" s="184"/>
      <c r="AP49" s="184"/>
      <c r="AQ49" s="17"/>
      <c r="AR49" s="20"/>
      <c r="AS49" s="185" t="s">
        <v>51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15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3" t="str">
        <f>IF(E20="","",E20)</f>
        <v>ing. Kateřina Tumpachová</v>
      </c>
      <c r="AN50" s="184"/>
      <c r="AO50" s="184"/>
      <c r="AP50" s="184"/>
      <c r="AQ50" s="17"/>
      <c r="AR50" s="20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9"/>
      <c r="AT51" s="190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91" t="s">
        <v>52</v>
      </c>
      <c r="D52" s="192"/>
      <c r="E52" s="192"/>
      <c r="F52" s="192"/>
      <c r="G52" s="192"/>
      <c r="H52" s="50"/>
      <c r="I52" s="193" t="s">
        <v>53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54</v>
      </c>
      <c r="AH52" s="192"/>
      <c r="AI52" s="192"/>
      <c r="AJ52" s="192"/>
      <c r="AK52" s="192"/>
      <c r="AL52" s="192"/>
      <c r="AM52" s="192"/>
      <c r="AN52" s="193" t="s">
        <v>55</v>
      </c>
      <c r="AO52" s="192"/>
      <c r="AP52" s="192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0">
        <f>AG55</f>
        <v>0</v>
      </c>
      <c r="AH54" s="180"/>
      <c r="AI54" s="180"/>
      <c r="AJ54" s="180"/>
      <c r="AK54" s="180"/>
      <c r="AL54" s="180"/>
      <c r="AM54" s="180"/>
      <c r="AN54" s="181">
        <f>AN55</f>
        <v>0</v>
      </c>
      <c r="AO54" s="181"/>
      <c r="AP54" s="181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84892.29</v>
      </c>
      <c r="AU54" s="66">
        <f>ROUND(SUM(AU55:AU55),5)</f>
        <v>0</v>
      </c>
      <c r="AV54" s="65">
        <f>ROUND(AZ54*L29,2)</f>
        <v>84892.29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404249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7" t="s">
        <v>79</v>
      </c>
      <c r="E55" s="177"/>
      <c r="F55" s="177"/>
      <c r="G55" s="177"/>
      <c r="H55" s="177"/>
      <c r="I55" s="73"/>
      <c r="J55" s="177" t="s">
        <v>80</v>
      </c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8">
        <f>'SO 06.1-f - nábytek'!J30</f>
        <v>0</v>
      </c>
      <c r="AH55" s="179"/>
      <c r="AI55" s="179"/>
      <c r="AJ55" s="179"/>
      <c r="AK55" s="179"/>
      <c r="AL55" s="179"/>
      <c r="AM55" s="179"/>
      <c r="AN55" s="178">
        <f>AG55*1.21</f>
        <v>0</v>
      </c>
      <c r="AO55" s="179"/>
      <c r="AP55" s="179"/>
      <c r="AQ55" s="74" t="s">
        <v>76</v>
      </c>
      <c r="AR55" s="75"/>
      <c r="AS55" s="76">
        <v>0</v>
      </c>
      <c r="AT55" s="77">
        <f t="shared" si="0"/>
        <v>84892.29</v>
      </c>
      <c r="AU55" s="78">
        <f>'[1]SO 06.1-f - nábytek'!P81</f>
        <v>0</v>
      </c>
      <c r="AV55" s="77">
        <f>'[1]SO 06.1-f - nábytek'!J33</f>
        <v>84892.29</v>
      </c>
      <c r="AW55" s="77">
        <f>'[1]SO 06.1-f - nábytek'!J34</f>
        <v>0</v>
      </c>
      <c r="AX55" s="77">
        <f>'[1]SO 06.1-f - nábytek'!J35</f>
        <v>0</v>
      </c>
      <c r="AY55" s="77">
        <f>'[1]SO 06.1-f - nábytek'!J36</f>
        <v>0</v>
      </c>
      <c r="AZ55" s="77">
        <f>'[1]SO 06.1-f - nábytek'!F33</f>
        <v>404249</v>
      </c>
      <c r="BA55" s="77">
        <f>'[1]SO 06.1-f - nábytek'!F34</f>
        <v>0</v>
      </c>
      <c r="BB55" s="77">
        <f>'[1]SO 06.1-f - nábytek'!F35</f>
        <v>0</v>
      </c>
      <c r="BC55" s="77">
        <f>'[1]SO 06.1-f - nábytek'!F36</f>
        <v>0</v>
      </c>
      <c r="BD55" s="79">
        <f>'[1]SO 06.1-f - nábytek'!F37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6.1-f - nábytek'!C2" display="/" xr:uid="{9762FC77-8044-4A6B-8EFA-B4D284C503A2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CBE9E-4415-4E0D-8BAE-9A41C9E5FD5D}">
  <sheetPr>
    <pageSetUpPr fitToPage="1"/>
  </sheetPr>
  <dimension ref="A1:BM97"/>
  <sheetViews>
    <sheetView showGridLines="0" topLeftCell="A75" workbookViewId="0">
      <selection activeCell="I85" sqref="I85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" customWidth="1"/>
    <col min="8" max="8" width="11.42578125" customWidth="1"/>
    <col min="9" max="11" width="20.140625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1" spans="1:46" x14ac:dyDescent="0.2">
      <c r="A1" s="7"/>
    </row>
    <row r="2" spans="1:46" ht="36.9" customHeight="1" x14ac:dyDescent="0.2"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2" t="s">
        <v>81</v>
      </c>
    </row>
    <row r="3" spans="1:46" ht="6.9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5" t="str">
        <f>'[1]Rekapitulace stavby'!K6</f>
        <v>INFRASTRUKTURA ZŠ CHOMUTOV - učebna pří.vědy -ZŠ Kadaňská 2344, Chomutov-učebna 6.1</v>
      </c>
      <c r="F7" s="216"/>
      <c r="G7" s="216"/>
      <c r="H7" s="216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7" t="s">
        <v>84</v>
      </c>
      <c r="F9" s="218"/>
      <c r="G9" s="218"/>
      <c r="H9" s="218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5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9" t="str">
        <f>'[1]Rekapitulace stavby'!E14</f>
        <v xml:space="preserve"> </v>
      </c>
      <c r="F18" s="219"/>
      <c r="G18" s="219"/>
      <c r="H18" s="219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0" t="s">
        <v>17</v>
      </c>
      <c r="F27" s="220"/>
      <c r="G27" s="220"/>
      <c r="H27" s="220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ROUND((SUM(BE81:BE96)),  2)</f>
        <v>0</v>
      </c>
      <c r="G33" s="15"/>
      <c r="H33" s="15"/>
      <c r="I33" s="100">
        <v>0.21</v>
      </c>
      <c r="J33" s="99">
        <f>ROUND(((SUM(BE81:BE96))*I33),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 x14ac:dyDescent="0.2">
      <c r="A34" s="15"/>
      <c r="B34" s="20"/>
      <c r="C34" s="15"/>
      <c r="D34" s="15"/>
      <c r="E34" s="86" t="s">
        <v>43</v>
      </c>
      <c r="F34" s="99">
        <f>ROUND((SUM(BF81:BF96)),  2)</f>
        <v>0</v>
      </c>
      <c r="G34" s="15"/>
      <c r="H34" s="15"/>
      <c r="I34" s="100">
        <v>0.15</v>
      </c>
      <c r="J34" s="99">
        <f>ROUND(((SUM(BF81:BF96))*I34),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 x14ac:dyDescent="0.2">
      <c r="A35" s="15"/>
      <c r="B35" s="20"/>
      <c r="C35" s="15"/>
      <c r="D35" s="15"/>
      <c r="E35" s="86" t="s">
        <v>44</v>
      </c>
      <c r="F35" s="99">
        <f>ROUND((SUM(BG81:BG96)),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 x14ac:dyDescent="0.2">
      <c r="A36" s="15"/>
      <c r="B36" s="20"/>
      <c r="C36" s="15"/>
      <c r="D36" s="15"/>
      <c r="E36" s="86" t="s">
        <v>45</v>
      </c>
      <c r="F36" s="99">
        <f>ROUND((SUM(BH81:BH96)),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 x14ac:dyDescent="0.2">
      <c r="A37" s="15"/>
      <c r="B37" s="20"/>
      <c r="C37" s="15"/>
      <c r="D37" s="15"/>
      <c r="E37" s="86" t="s">
        <v>46</v>
      </c>
      <c r="F37" s="99">
        <f>ROUND((SUM(BI81:BI96)),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3" t="str">
        <f>E7</f>
        <v>INFRASTRUKTURA ZŠ CHOMUTOV - učebna pří.vědy -ZŠ Kadaňská 2344, Chomutov-učebna 6.1</v>
      </c>
      <c r="F48" s="214"/>
      <c r="G48" s="214"/>
      <c r="H48" s="214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202" t="str">
        <f>E9</f>
        <v>SO 06.1-f - nábytek</v>
      </c>
      <c r="F50" s="212"/>
      <c r="G50" s="212"/>
      <c r="H50" s="212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65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65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5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J82</f>
        <v>0</v>
      </c>
      <c r="K60" s="121"/>
      <c r="L60" s="125"/>
    </row>
    <row r="61" spans="1:47" s="126" customFormat="1" ht="19.95" customHeight="1" x14ac:dyDescent="0.2">
      <c r="B61" s="127"/>
      <c r="C61" s="128"/>
      <c r="D61" s="129" t="s">
        <v>90</v>
      </c>
      <c r="E61" s="130"/>
      <c r="F61" s="130"/>
      <c r="G61" s="130"/>
      <c r="H61" s="130"/>
      <c r="I61" s="130"/>
      <c r="J61" s="131">
        <f>J83</f>
        <v>0</v>
      </c>
      <c r="K61" s="128"/>
      <c r="L61" s="132"/>
    </row>
    <row r="62" spans="1:47" s="21" customFormat="1" ht="21.75" customHeight="1" x14ac:dyDescent="0.2">
      <c r="A62" s="15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87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1:47" s="21" customFormat="1" ht="6.9" customHeight="1" x14ac:dyDescent="0.2">
      <c r="A63" s="15"/>
      <c r="B63" s="30"/>
      <c r="C63" s="31"/>
      <c r="D63" s="31"/>
      <c r="E63" s="31"/>
      <c r="F63" s="31"/>
      <c r="G63" s="31"/>
      <c r="H63" s="31"/>
      <c r="I63" s="31"/>
      <c r="J63" s="31"/>
      <c r="K63" s="31"/>
      <c r="L63" s="87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7" spans="1:31" s="21" customFormat="1" ht="6.9" customHeight="1" x14ac:dyDescent="0.2">
      <c r="A67" s="15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87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1:31" s="21" customFormat="1" ht="24.9" customHeight="1" x14ac:dyDescent="0.2">
      <c r="A68" s="15"/>
      <c r="B68" s="16"/>
      <c r="C68" s="8" t="s">
        <v>91</v>
      </c>
      <c r="D68" s="17"/>
      <c r="E68" s="17"/>
      <c r="F68" s="17"/>
      <c r="G68" s="17"/>
      <c r="H68" s="17"/>
      <c r="I68" s="17"/>
      <c r="J68" s="17"/>
      <c r="K68" s="17"/>
      <c r="L68" s="87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1:31" s="21" customFormat="1" ht="6.9" customHeight="1" x14ac:dyDescent="0.2">
      <c r="A69" s="15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87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1:31" s="21" customFormat="1" ht="12" customHeight="1" x14ac:dyDescent="0.2">
      <c r="A70" s="15"/>
      <c r="B70" s="16"/>
      <c r="C70" s="12" t="s">
        <v>14</v>
      </c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16.5" customHeight="1" x14ac:dyDescent="0.2">
      <c r="A71" s="15"/>
      <c r="B71" s="16"/>
      <c r="C71" s="17"/>
      <c r="D71" s="17"/>
      <c r="E71" s="213" t="str">
        <f>E7</f>
        <v>INFRASTRUKTURA ZŠ CHOMUTOV - učebna pří.vědy -ZŠ Kadaňská 2344, Chomutov-učebna 6.1</v>
      </c>
      <c r="F71" s="214"/>
      <c r="G71" s="214"/>
      <c r="H71" s="214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12" customHeight="1" x14ac:dyDescent="0.2">
      <c r="A72" s="15"/>
      <c r="B72" s="16"/>
      <c r="C72" s="12" t="s">
        <v>83</v>
      </c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16.5" customHeight="1" x14ac:dyDescent="0.2">
      <c r="A73" s="15"/>
      <c r="B73" s="16"/>
      <c r="C73" s="17"/>
      <c r="D73" s="17"/>
      <c r="E73" s="202" t="str">
        <f>E9</f>
        <v>SO 06.1-f - nábytek</v>
      </c>
      <c r="F73" s="212"/>
      <c r="G73" s="212"/>
      <c r="H73" s="212"/>
      <c r="I73" s="17"/>
      <c r="J73" s="17"/>
      <c r="K73" s="17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1:31" s="21" customFormat="1" ht="6.9" customHeight="1" x14ac:dyDescent="0.2">
      <c r="A74" s="15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7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1:31" s="21" customFormat="1" ht="12" customHeight="1" x14ac:dyDescent="0.2">
      <c r="A75" s="15"/>
      <c r="B75" s="16"/>
      <c r="C75" s="12" t="s">
        <v>19</v>
      </c>
      <c r="D75" s="17"/>
      <c r="E75" s="17"/>
      <c r="F75" s="13" t="str">
        <f>F12</f>
        <v xml:space="preserve"> </v>
      </c>
      <c r="G75" s="17"/>
      <c r="H75" s="17"/>
      <c r="I75" s="12" t="s">
        <v>21</v>
      </c>
      <c r="J75" s="112" t="str">
        <f>IF(J12="","",J12)</f>
        <v>2. 3. 2020</v>
      </c>
      <c r="K75" s="17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6.9" customHeight="1" x14ac:dyDescent="0.2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5.65" customHeight="1" x14ac:dyDescent="0.2">
      <c r="A77" s="15"/>
      <c r="B77" s="16"/>
      <c r="C77" s="12" t="s">
        <v>23</v>
      </c>
      <c r="D77" s="17"/>
      <c r="E77" s="17"/>
      <c r="F77" s="13" t="str">
        <f>E15</f>
        <v>Statutární město Chomutov</v>
      </c>
      <c r="G77" s="17"/>
      <c r="H77" s="17"/>
      <c r="I77" s="12" t="s">
        <v>29</v>
      </c>
      <c r="J77" s="113" t="str">
        <f>E21</f>
        <v>KAP ATELIER s.r.o.</v>
      </c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5.65" customHeight="1" x14ac:dyDescent="0.2">
      <c r="A78" s="15"/>
      <c r="B78" s="16"/>
      <c r="C78" s="12" t="s">
        <v>28</v>
      </c>
      <c r="D78" s="17"/>
      <c r="E78" s="17"/>
      <c r="F78" s="13" t="str">
        <f>IF(E18="","",E18)</f>
        <v xml:space="preserve"> </v>
      </c>
      <c r="G78" s="17"/>
      <c r="H78" s="17"/>
      <c r="I78" s="12" t="s">
        <v>32</v>
      </c>
      <c r="J78" s="113" t="str">
        <f>E24</f>
        <v>ing. Kateřina Tumpachová</v>
      </c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0.3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139" customFormat="1" ht="29.25" customHeight="1" x14ac:dyDescent="0.2">
      <c r="A80" s="133"/>
      <c r="B80" s="134"/>
      <c r="C80" s="135" t="s">
        <v>92</v>
      </c>
      <c r="D80" s="136" t="s">
        <v>56</v>
      </c>
      <c r="E80" s="136" t="s">
        <v>52</v>
      </c>
      <c r="F80" s="136" t="s">
        <v>53</v>
      </c>
      <c r="G80" s="136" t="s">
        <v>93</v>
      </c>
      <c r="H80" s="136" t="s">
        <v>94</v>
      </c>
      <c r="I80" s="136" t="s">
        <v>95</v>
      </c>
      <c r="J80" s="136" t="s">
        <v>87</v>
      </c>
      <c r="K80" s="137" t="s">
        <v>96</v>
      </c>
      <c r="L80" s="138"/>
      <c r="M80" s="52" t="s">
        <v>17</v>
      </c>
      <c r="N80" s="53" t="s">
        <v>41</v>
      </c>
      <c r="O80" s="53" t="s">
        <v>97</v>
      </c>
      <c r="P80" s="53" t="s">
        <v>98</v>
      </c>
      <c r="Q80" s="53" t="s">
        <v>99</v>
      </c>
      <c r="R80" s="53" t="s">
        <v>100</v>
      </c>
      <c r="S80" s="53" t="s">
        <v>101</v>
      </c>
      <c r="T80" s="54" t="s">
        <v>102</v>
      </c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3"/>
    </row>
    <row r="81" spans="1:65" s="21" customFormat="1" ht="22.95" customHeight="1" x14ac:dyDescent="0.3">
      <c r="A81" s="15"/>
      <c r="B81" s="16"/>
      <c r="C81" s="60" t="s">
        <v>103</v>
      </c>
      <c r="D81" s="17"/>
      <c r="E81" s="17"/>
      <c r="F81" s="17"/>
      <c r="G81" s="17"/>
      <c r="H81" s="17"/>
      <c r="I81" s="17"/>
      <c r="J81" s="140">
        <f>BK81</f>
        <v>0</v>
      </c>
      <c r="K81" s="17"/>
      <c r="L81" s="20"/>
      <c r="M81" s="55"/>
      <c r="N81" s="141"/>
      <c r="O81" s="56"/>
      <c r="P81" s="142">
        <f>P82</f>
        <v>0</v>
      </c>
      <c r="Q81" s="56"/>
      <c r="R81" s="142">
        <f>R82</f>
        <v>0</v>
      </c>
      <c r="S81" s="56"/>
      <c r="T81" s="143">
        <f>T82</f>
        <v>0</v>
      </c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T81" s="2" t="s">
        <v>70</v>
      </c>
      <c r="AU81" s="2" t="s">
        <v>88</v>
      </c>
      <c r="BK81" s="144">
        <f>BK82</f>
        <v>0</v>
      </c>
    </row>
    <row r="82" spans="1:65" s="145" customFormat="1" ht="25.95" customHeight="1" x14ac:dyDescent="0.25">
      <c r="B82" s="146"/>
      <c r="C82" s="147"/>
      <c r="D82" s="148" t="s">
        <v>70</v>
      </c>
      <c r="E82" s="149" t="s">
        <v>104</v>
      </c>
      <c r="F82" s="149" t="s">
        <v>105</v>
      </c>
      <c r="G82" s="147"/>
      <c r="H82" s="147"/>
      <c r="I82" s="147"/>
      <c r="J82" s="150">
        <f>BK82</f>
        <v>0</v>
      </c>
      <c r="K82" s="147"/>
      <c r="L82" s="151"/>
      <c r="M82" s="152"/>
      <c r="N82" s="153"/>
      <c r="O82" s="153"/>
      <c r="P82" s="154">
        <f>P83</f>
        <v>0</v>
      </c>
      <c r="Q82" s="153"/>
      <c r="R82" s="154">
        <f>R83</f>
        <v>0</v>
      </c>
      <c r="S82" s="153"/>
      <c r="T82" s="155">
        <f>T83</f>
        <v>0</v>
      </c>
      <c r="AR82" s="156" t="s">
        <v>77</v>
      </c>
      <c r="AT82" s="157" t="s">
        <v>70</v>
      </c>
      <c r="AU82" s="157" t="s">
        <v>71</v>
      </c>
      <c r="AY82" s="156" t="s">
        <v>106</v>
      </c>
      <c r="BK82" s="158">
        <f>BK83</f>
        <v>0</v>
      </c>
    </row>
    <row r="83" spans="1:65" s="145" customFormat="1" ht="22.95" customHeight="1" x14ac:dyDescent="0.25">
      <c r="B83" s="146"/>
      <c r="C83" s="147"/>
      <c r="D83" s="148" t="s">
        <v>70</v>
      </c>
      <c r="E83" s="159" t="s">
        <v>107</v>
      </c>
      <c r="F83" s="159" t="s">
        <v>108</v>
      </c>
      <c r="G83" s="147"/>
      <c r="H83" s="147"/>
      <c r="I83" s="147"/>
      <c r="J83" s="160">
        <f>BK83</f>
        <v>0</v>
      </c>
      <c r="K83" s="147"/>
      <c r="L83" s="151"/>
      <c r="M83" s="152"/>
      <c r="N83" s="153"/>
      <c r="O83" s="153"/>
      <c r="P83" s="154">
        <f>SUM(P84:P96)</f>
        <v>0</v>
      </c>
      <c r="Q83" s="153"/>
      <c r="R83" s="154">
        <f>SUM(R84:R96)</f>
        <v>0</v>
      </c>
      <c r="S83" s="153"/>
      <c r="T83" s="155">
        <f>SUM(T84:T96)</f>
        <v>0</v>
      </c>
      <c r="AR83" s="156" t="s">
        <v>77</v>
      </c>
      <c r="AT83" s="157" t="s">
        <v>70</v>
      </c>
      <c r="AU83" s="157" t="s">
        <v>77</v>
      </c>
      <c r="AY83" s="156" t="s">
        <v>106</v>
      </c>
      <c r="BK83" s="158">
        <f>SUM(BK84:BK96)</f>
        <v>0</v>
      </c>
    </row>
    <row r="84" spans="1:65" s="21" customFormat="1" ht="44.25" customHeight="1" x14ac:dyDescent="0.2">
      <c r="A84" s="15"/>
      <c r="B84" s="16"/>
      <c r="C84" s="161" t="s">
        <v>77</v>
      </c>
      <c r="D84" s="161" t="s">
        <v>109</v>
      </c>
      <c r="E84" s="162" t="s">
        <v>110</v>
      </c>
      <c r="F84" s="163" t="s">
        <v>111</v>
      </c>
      <c r="G84" s="164" t="s">
        <v>112</v>
      </c>
      <c r="H84" s="165">
        <v>1</v>
      </c>
      <c r="I84" s="166">
        <v>0</v>
      </c>
      <c r="J84" s="166">
        <f t="shared" ref="J84:J96" si="0">ROUND(I84*H84,2)</f>
        <v>0</v>
      </c>
      <c r="K84" s="163" t="s">
        <v>113</v>
      </c>
      <c r="L84" s="20"/>
      <c r="M84" s="167" t="s">
        <v>17</v>
      </c>
      <c r="N84" s="168" t="s">
        <v>42</v>
      </c>
      <c r="O84" s="169">
        <v>0</v>
      </c>
      <c r="P84" s="169">
        <f t="shared" ref="P84:P96" si="1">O84*H84</f>
        <v>0</v>
      </c>
      <c r="Q84" s="169">
        <v>0</v>
      </c>
      <c r="R84" s="169">
        <f t="shared" ref="R84:R96" si="2">Q84*H84</f>
        <v>0</v>
      </c>
      <c r="S84" s="169">
        <v>0</v>
      </c>
      <c r="T84" s="170">
        <f t="shared" ref="T84:T96" si="3">S84*H84</f>
        <v>0</v>
      </c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R84" s="171" t="s">
        <v>114</v>
      </c>
      <c r="AT84" s="171" t="s">
        <v>109</v>
      </c>
      <c r="AU84" s="171" t="s">
        <v>78</v>
      </c>
      <c r="AY84" s="2" t="s">
        <v>106</v>
      </c>
      <c r="BE84" s="172">
        <f t="shared" ref="BE84:BE96" si="4">IF(N84="základní",J84,0)</f>
        <v>0</v>
      </c>
      <c r="BF84" s="172">
        <f t="shared" ref="BF84:BF96" si="5">IF(N84="snížená",J84,0)</f>
        <v>0</v>
      </c>
      <c r="BG84" s="172">
        <f t="shared" ref="BG84:BG96" si="6">IF(N84="zákl. přenesená",J84,0)</f>
        <v>0</v>
      </c>
      <c r="BH84" s="172">
        <f t="shared" ref="BH84:BH96" si="7">IF(N84="sníž. přenesená",J84,0)</f>
        <v>0</v>
      </c>
      <c r="BI84" s="172">
        <f t="shared" ref="BI84:BI96" si="8">IF(N84="nulová",J84,0)</f>
        <v>0</v>
      </c>
      <c r="BJ84" s="2" t="s">
        <v>77</v>
      </c>
      <c r="BK84" s="172">
        <f t="shared" ref="BK84:BK96" si="9">ROUND(I84*H84,2)</f>
        <v>0</v>
      </c>
      <c r="BL84" s="2" t="s">
        <v>114</v>
      </c>
      <c r="BM84" s="171" t="s">
        <v>115</v>
      </c>
    </row>
    <row r="85" spans="1:65" s="21" customFormat="1" ht="44.25" customHeight="1" x14ac:dyDescent="0.2">
      <c r="A85" s="15"/>
      <c r="B85" s="16"/>
      <c r="C85" s="161" t="s">
        <v>78</v>
      </c>
      <c r="D85" s="161" t="s">
        <v>109</v>
      </c>
      <c r="E85" s="162" t="s">
        <v>116</v>
      </c>
      <c r="F85" s="163" t="s">
        <v>117</v>
      </c>
      <c r="G85" s="164" t="s">
        <v>112</v>
      </c>
      <c r="H85" s="165">
        <v>1</v>
      </c>
      <c r="I85" s="166">
        <v>0</v>
      </c>
      <c r="J85" s="166">
        <f t="shared" si="0"/>
        <v>0</v>
      </c>
      <c r="K85" s="163" t="s">
        <v>113</v>
      </c>
      <c r="L85" s="20"/>
      <c r="M85" s="167" t="s">
        <v>17</v>
      </c>
      <c r="N85" s="168" t="s">
        <v>42</v>
      </c>
      <c r="O85" s="169">
        <v>0</v>
      </c>
      <c r="P85" s="169">
        <f t="shared" si="1"/>
        <v>0</v>
      </c>
      <c r="Q85" s="169">
        <v>0</v>
      </c>
      <c r="R85" s="169">
        <f t="shared" si="2"/>
        <v>0</v>
      </c>
      <c r="S85" s="169">
        <v>0</v>
      </c>
      <c r="T85" s="170">
        <f t="shared" si="3"/>
        <v>0</v>
      </c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R85" s="171" t="s">
        <v>114</v>
      </c>
      <c r="AT85" s="171" t="s">
        <v>109</v>
      </c>
      <c r="AU85" s="171" t="s">
        <v>78</v>
      </c>
      <c r="AY85" s="2" t="s">
        <v>106</v>
      </c>
      <c r="BE85" s="172">
        <f t="shared" si="4"/>
        <v>0</v>
      </c>
      <c r="BF85" s="172">
        <f t="shared" si="5"/>
        <v>0</v>
      </c>
      <c r="BG85" s="172">
        <f t="shared" si="6"/>
        <v>0</v>
      </c>
      <c r="BH85" s="172">
        <f t="shared" si="7"/>
        <v>0</v>
      </c>
      <c r="BI85" s="172">
        <f t="shared" si="8"/>
        <v>0</v>
      </c>
      <c r="BJ85" s="2" t="s">
        <v>77</v>
      </c>
      <c r="BK85" s="172">
        <f t="shared" si="9"/>
        <v>0</v>
      </c>
      <c r="BL85" s="2" t="s">
        <v>114</v>
      </c>
      <c r="BM85" s="171" t="s">
        <v>118</v>
      </c>
    </row>
    <row r="86" spans="1:65" s="21" customFormat="1" ht="44.25" customHeight="1" x14ac:dyDescent="0.2">
      <c r="A86" s="15"/>
      <c r="B86" s="16"/>
      <c r="C86" s="161" t="s">
        <v>119</v>
      </c>
      <c r="D86" s="161" t="s">
        <v>109</v>
      </c>
      <c r="E86" s="162" t="s">
        <v>120</v>
      </c>
      <c r="F86" s="163" t="s">
        <v>121</v>
      </c>
      <c r="G86" s="164" t="s">
        <v>112</v>
      </c>
      <c r="H86" s="165">
        <v>3</v>
      </c>
      <c r="I86" s="166">
        <v>0</v>
      </c>
      <c r="J86" s="166">
        <f t="shared" si="0"/>
        <v>0</v>
      </c>
      <c r="K86" s="163" t="s">
        <v>113</v>
      </c>
      <c r="L86" s="20"/>
      <c r="M86" s="167" t="s">
        <v>17</v>
      </c>
      <c r="N86" s="168" t="s">
        <v>42</v>
      </c>
      <c r="O86" s="169">
        <v>0</v>
      </c>
      <c r="P86" s="169">
        <f t="shared" si="1"/>
        <v>0</v>
      </c>
      <c r="Q86" s="169">
        <v>0</v>
      </c>
      <c r="R86" s="169">
        <f t="shared" si="2"/>
        <v>0</v>
      </c>
      <c r="S86" s="169">
        <v>0</v>
      </c>
      <c r="T86" s="170">
        <f t="shared" si="3"/>
        <v>0</v>
      </c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R86" s="171" t="s">
        <v>114</v>
      </c>
      <c r="AT86" s="171" t="s">
        <v>109</v>
      </c>
      <c r="AU86" s="171" t="s">
        <v>78</v>
      </c>
      <c r="AY86" s="2" t="s">
        <v>106</v>
      </c>
      <c r="BE86" s="172">
        <f t="shared" si="4"/>
        <v>0</v>
      </c>
      <c r="BF86" s="172">
        <f t="shared" si="5"/>
        <v>0</v>
      </c>
      <c r="BG86" s="172">
        <f t="shared" si="6"/>
        <v>0</v>
      </c>
      <c r="BH86" s="172">
        <f t="shared" si="7"/>
        <v>0</v>
      </c>
      <c r="BI86" s="172">
        <f t="shared" si="8"/>
        <v>0</v>
      </c>
      <c r="BJ86" s="2" t="s">
        <v>77</v>
      </c>
      <c r="BK86" s="172">
        <f t="shared" si="9"/>
        <v>0</v>
      </c>
      <c r="BL86" s="2" t="s">
        <v>114</v>
      </c>
      <c r="BM86" s="171" t="s">
        <v>122</v>
      </c>
    </row>
    <row r="87" spans="1:65" s="21" customFormat="1" ht="21.75" customHeight="1" x14ac:dyDescent="0.2">
      <c r="A87" s="15"/>
      <c r="B87" s="16"/>
      <c r="C87" s="161" t="s">
        <v>114</v>
      </c>
      <c r="D87" s="161" t="s">
        <v>109</v>
      </c>
      <c r="E87" s="162" t="s">
        <v>123</v>
      </c>
      <c r="F87" s="163" t="s">
        <v>124</v>
      </c>
      <c r="G87" s="164" t="s">
        <v>125</v>
      </c>
      <c r="H87" s="165">
        <v>3.23</v>
      </c>
      <c r="I87" s="166">
        <v>0</v>
      </c>
      <c r="J87" s="166">
        <f t="shared" si="0"/>
        <v>0</v>
      </c>
      <c r="K87" s="163" t="s">
        <v>113</v>
      </c>
      <c r="L87" s="20"/>
      <c r="M87" s="167" t="s">
        <v>17</v>
      </c>
      <c r="N87" s="168" t="s">
        <v>42</v>
      </c>
      <c r="O87" s="169">
        <v>0</v>
      </c>
      <c r="P87" s="169">
        <f t="shared" si="1"/>
        <v>0</v>
      </c>
      <c r="Q87" s="169">
        <v>0</v>
      </c>
      <c r="R87" s="169">
        <f t="shared" si="2"/>
        <v>0</v>
      </c>
      <c r="S87" s="169">
        <v>0</v>
      </c>
      <c r="T87" s="170">
        <f t="shared" si="3"/>
        <v>0</v>
      </c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R87" s="171" t="s">
        <v>114</v>
      </c>
      <c r="AT87" s="171" t="s">
        <v>109</v>
      </c>
      <c r="AU87" s="171" t="s">
        <v>78</v>
      </c>
      <c r="AY87" s="2" t="s">
        <v>106</v>
      </c>
      <c r="BE87" s="172">
        <f t="shared" si="4"/>
        <v>0</v>
      </c>
      <c r="BF87" s="172">
        <f t="shared" si="5"/>
        <v>0</v>
      </c>
      <c r="BG87" s="172">
        <f t="shared" si="6"/>
        <v>0</v>
      </c>
      <c r="BH87" s="172">
        <f t="shared" si="7"/>
        <v>0</v>
      </c>
      <c r="BI87" s="172">
        <f t="shared" si="8"/>
        <v>0</v>
      </c>
      <c r="BJ87" s="2" t="s">
        <v>77</v>
      </c>
      <c r="BK87" s="172">
        <f t="shared" si="9"/>
        <v>0</v>
      </c>
      <c r="BL87" s="2" t="s">
        <v>114</v>
      </c>
      <c r="BM87" s="171" t="s">
        <v>126</v>
      </c>
    </row>
    <row r="88" spans="1:65" s="21" customFormat="1" ht="44.25" customHeight="1" x14ac:dyDescent="0.2">
      <c r="A88" s="15"/>
      <c r="B88" s="16"/>
      <c r="C88" s="161" t="s">
        <v>127</v>
      </c>
      <c r="D88" s="161" t="s">
        <v>109</v>
      </c>
      <c r="E88" s="162" t="s">
        <v>128</v>
      </c>
      <c r="F88" s="163" t="s">
        <v>129</v>
      </c>
      <c r="G88" s="164" t="s">
        <v>112</v>
      </c>
      <c r="H88" s="165">
        <v>1</v>
      </c>
      <c r="I88" s="166">
        <v>0</v>
      </c>
      <c r="J88" s="166">
        <f t="shared" si="0"/>
        <v>0</v>
      </c>
      <c r="K88" s="163" t="s">
        <v>113</v>
      </c>
      <c r="L88" s="20"/>
      <c r="M88" s="167" t="s">
        <v>17</v>
      </c>
      <c r="N88" s="168" t="s">
        <v>42</v>
      </c>
      <c r="O88" s="169">
        <v>0</v>
      </c>
      <c r="P88" s="169">
        <f t="shared" si="1"/>
        <v>0</v>
      </c>
      <c r="Q88" s="169">
        <v>0</v>
      </c>
      <c r="R88" s="169">
        <f t="shared" si="2"/>
        <v>0</v>
      </c>
      <c r="S88" s="169">
        <v>0</v>
      </c>
      <c r="T88" s="170">
        <f t="shared" si="3"/>
        <v>0</v>
      </c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R88" s="171" t="s">
        <v>114</v>
      </c>
      <c r="AT88" s="171" t="s">
        <v>109</v>
      </c>
      <c r="AU88" s="171" t="s">
        <v>78</v>
      </c>
      <c r="AY88" s="2" t="s">
        <v>106</v>
      </c>
      <c r="BE88" s="172">
        <f t="shared" si="4"/>
        <v>0</v>
      </c>
      <c r="BF88" s="172">
        <f t="shared" si="5"/>
        <v>0</v>
      </c>
      <c r="BG88" s="172">
        <f t="shared" si="6"/>
        <v>0</v>
      </c>
      <c r="BH88" s="172">
        <f t="shared" si="7"/>
        <v>0</v>
      </c>
      <c r="BI88" s="172">
        <f t="shared" si="8"/>
        <v>0</v>
      </c>
      <c r="BJ88" s="2" t="s">
        <v>77</v>
      </c>
      <c r="BK88" s="172">
        <f t="shared" si="9"/>
        <v>0</v>
      </c>
      <c r="BL88" s="2" t="s">
        <v>114</v>
      </c>
      <c r="BM88" s="171" t="s">
        <v>130</v>
      </c>
    </row>
    <row r="89" spans="1:65" s="21" customFormat="1" ht="16.5" customHeight="1" x14ac:dyDescent="0.2">
      <c r="A89" s="15"/>
      <c r="B89" s="16"/>
      <c r="C89" s="161" t="s">
        <v>131</v>
      </c>
      <c r="D89" s="161" t="s">
        <v>109</v>
      </c>
      <c r="E89" s="162" t="s">
        <v>132</v>
      </c>
      <c r="F89" s="163" t="s">
        <v>133</v>
      </c>
      <c r="G89" s="164" t="s">
        <v>112</v>
      </c>
      <c r="H89" s="165">
        <v>1</v>
      </c>
      <c r="I89" s="166">
        <v>0</v>
      </c>
      <c r="J89" s="166">
        <f t="shared" si="0"/>
        <v>0</v>
      </c>
      <c r="K89" s="163" t="s">
        <v>113</v>
      </c>
      <c r="L89" s="20"/>
      <c r="M89" s="167" t="s">
        <v>17</v>
      </c>
      <c r="N89" s="168" t="s">
        <v>42</v>
      </c>
      <c r="O89" s="169">
        <v>0</v>
      </c>
      <c r="P89" s="169">
        <f t="shared" si="1"/>
        <v>0</v>
      </c>
      <c r="Q89" s="169">
        <v>0</v>
      </c>
      <c r="R89" s="169">
        <f t="shared" si="2"/>
        <v>0</v>
      </c>
      <c r="S89" s="169">
        <v>0</v>
      </c>
      <c r="T89" s="170">
        <f t="shared" si="3"/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R89" s="171" t="s">
        <v>114</v>
      </c>
      <c r="AT89" s="171" t="s">
        <v>109</v>
      </c>
      <c r="AU89" s="171" t="s">
        <v>78</v>
      </c>
      <c r="AY89" s="2" t="s">
        <v>106</v>
      </c>
      <c r="BE89" s="172">
        <f t="shared" si="4"/>
        <v>0</v>
      </c>
      <c r="BF89" s="172">
        <f t="shared" si="5"/>
        <v>0</v>
      </c>
      <c r="BG89" s="172">
        <f t="shared" si="6"/>
        <v>0</v>
      </c>
      <c r="BH89" s="172">
        <f t="shared" si="7"/>
        <v>0</v>
      </c>
      <c r="BI89" s="172">
        <f t="shared" si="8"/>
        <v>0</v>
      </c>
      <c r="BJ89" s="2" t="s">
        <v>77</v>
      </c>
      <c r="BK89" s="172">
        <f t="shared" si="9"/>
        <v>0</v>
      </c>
      <c r="BL89" s="2" t="s">
        <v>114</v>
      </c>
      <c r="BM89" s="171" t="s">
        <v>134</v>
      </c>
    </row>
    <row r="90" spans="1:65" s="21" customFormat="1" ht="21.75" customHeight="1" x14ac:dyDescent="0.2">
      <c r="A90" s="15"/>
      <c r="B90" s="16"/>
      <c r="C90" s="161" t="s">
        <v>135</v>
      </c>
      <c r="D90" s="161" t="s">
        <v>109</v>
      </c>
      <c r="E90" s="162" t="s">
        <v>136</v>
      </c>
      <c r="F90" s="163" t="s">
        <v>137</v>
      </c>
      <c r="G90" s="164" t="s">
        <v>112</v>
      </c>
      <c r="H90" s="165">
        <v>4</v>
      </c>
      <c r="I90" s="166">
        <v>0</v>
      </c>
      <c r="J90" s="166">
        <f t="shared" si="0"/>
        <v>0</v>
      </c>
      <c r="K90" s="163" t="s">
        <v>113</v>
      </c>
      <c r="L90" s="20"/>
      <c r="M90" s="167" t="s">
        <v>17</v>
      </c>
      <c r="N90" s="168" t="s">
        <v>42</v>
      </c>
      <c r="O90" s="169">
        <v>0</v>
      </c>
      <c r="P90" s="169">
        <f t="shared" si="1"/>
        <v>0</v>
      </c>
      <c r="Q90" s="169">
        <v>0</v>
      </c>
      <c r="R90" s="169">
        <f t="shared" si="2"/>
        <v>0</v>
      </c>
      <c r="S90" s="169">
        <v>0</v>
      </c>
      <c r="T90" s="170">
        <f t="shared" si="3"/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R90" s="171" t="s">
        <v>114</v>
      </c>
      <c r="AT90" s="171" t="s">
        <v>109</v>
      </c>
      <c r="AU90" s="171" t="s">
        <v>78</v>
      </c>
      <c r="AY90" s="2" t="s">
        <v>106</v>
      </c>
      <c r="BE90" s="172">
        <f t="shared" si="4"/>
        <v>0</v>
      </c>
      <c r="BF90" s="172">
        <f t="shared" si="5"/>
        <v>0</v>
      </c>
      <c r="BG90" s="172">
        <f t="shared" si="6"/>
        <v>0</v>
      </c>
      <c r="BH90" s="172">
        <f t="shared" si="7"/>
        <v>0</v>
      </c>
      <c r="BI90" s="172">
        <f t="shared" si="8"/>
        <v>0</v>
      </c>
      <c r="BJ90" s="2" t="s">
        <v>77</v>
      </c>
      <c r="BK90" s="172">
        <f t="shared" si="9"/>
        <v>0</v>
      </c>
      <c r="BL90" s="2" t="s">
        <v>114</v>
      </c>
      <c r="BM90" s="171" t="s">
        <v>138</v>
      </c>
    </row>
    <row r="91" spans="1:65" s="21" customFormat="1" ht="33" customHeight="1" x14ac:dyDescent="0.2">
      <c r="A91" s="15"/>
      <c r="B91" s="16"/>
      <c r="C91" s="161" t="s">
        <v>139</v>
      </c>
      <c r="D91" s="161" t="s">
        <v>109</v>
      </c>
      <c r="E91" s="162" t="s">
        <v>140</v>
      </c>
      <c r="F91" s="163" t="s">
        <v>141</v>
      </c>
      <c r="G91" s="164" t="s">
        <v>112</v>
      </c>
      <c r="H91" s="165">
        <v>8</v>
      </c>
      <c r="I91" s="166">
        <v>0</v>
      </c>
      <c r="J91" s="166">
        <f t="shared" si="0"/>
        <v>0</v>
      </c>
      <c r="K91" s="163" t="s">
        <v>113</v>
      </c>
      <c r="L91" s="20"/>
      <c r="M91" s="167" t="s">
        <v>17</v>
      </c>
      <c r="N91" s="168" t="s">
        <v>42</v>
      </c>
      <c r="O91" s="169">
        <v>0</v>
      </c>
      <c r="P91" s="169">
        <f t="shared" si="1"/>
        <v>0</v>
      </c>
      <c r="Q91" s="169">
        <v>0</v>
      </c>
      <c r="R91" s="169">
        <f t="shared" si="2"/>
        <v>0</v>
      </c>
      <c r="S91" s="169">
        <v>0</v>
      </c>
      <c r="T91" s="170">
        <f t="shared" si="3"/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71" t="s">
        <v>114</v>
      </c>
      <c r="AT91" s="171" t="s">
        <v>109</v>
      </c>
      <c r="AU91" s="171" t="s">
        <v>78</v>
      </c>
      <c r="AY91" s="2" t="s">
        <v>106</v>
      </c>
      <c r="BE91" s="172">
        <f t="shared" si="4"/>
        <v>0</v>
      </c>
      <c r="BF91" s="172">
        <f t="shared" si="5"/>
        <v>0</v>
      </c>
      <c r="BG91" s="172">
        <f t="shared" si="6"/>
        <v>0</v>
      </c>
      <c r="BH91" s="172">
        <f t="shared" si="7"/>
        <v>0</v>
      </c>
      <c r="BI91" s="172">
        <f t="shared" si="8"/>
        <v>0</v>
      </c>
      <c r="BJ91" s="2" t="s">
        <v>77</v>
      </c>
      <c r="BK91" s="172">
        <f t="shared" si="9"/>
        <v>0</v>
      </c>
      <c r="BL91" s="2" t="s">
        <v>114</v>
      </c>
      <c r="BM91" s="171" t="s">
        <v>142</v>
      </c>
    </row>
    <row r="92" spans="1:65" s="21" customFormat="1" ht="120.75" customHeight="1" x14ac:dyDescent="0.2">
      <c r="A92" s="15"/>
      <c r="B92" s="16"/>
      <c r="C92" s="161" t="s">
        <v>143</v>
      </c>
      <c r="D92" s="161" t="s">
        <v>109</v>
      </c>
      <c r="E92" s="162" t="s">
        <v>144</v>
      </c>
      <c r="F92" s="163" t="s">
        <v>145</v>
      </c>
      <c r="G92" s="164" t="s">
        <v>112</v>
      </c>
      <c r="H92" s="165">
        <v>1</v>
      </c>
      <c r="I92" s="166">
        <v>0</v>
      </c>
      <c r="J92" s="166">
        <f t="shared" si="0"/>
        <v>0</v>
      </c>
      <c r="K92" s="163" t="s">
        <v>113</v>
      </c>
      <c r="L92" s="20"/>
      <c r="M92" s="167" t="s">
        <v>17</v>
      </c>
      <c r="N92" s="168" t="s">
        <v>42</v>
      </c>
      <c r="O92" s="169">
        <v>0</v>
      </c>
      <c r="P92" s="169">
        <f t="shared" si="1"/>
        <v>0</v>
      </c>
      <c r="Q92" s="169">
        <v>0</v>
      </c>
      <c r="R92" s="169">
        <f t="shared" si="2"/>
        <v>0</v>
      </c>
      <c r="S92" s="169">
        <v>0</v>
      </c>
      <c r="T92" s="170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71" t="s">
        <v>114</v>
      </c>
      <c r="AT92" s="171" t="s">
        <v>109</v>
      </c>
      <c r="AU92" s="171" t="s">
        <v>78</v>
      </c>
      <c r="AY92" s="2" t="s">
        <v>106</v>
      </c>
      <c r="BE92" s="172">
        <f t="shared" si="4"/>
        <v>0</v>
      </c>
      <c r="BF92" s="172">
        <f t="shared" si="5"/>
        <v>0</v>
      </c>
      <c r="BG92" s="172">
        <f t="shared" si="6"/>
        <v>0</v>
      </c>
      <c r="BH92" s="172">
        <f t="shared" si="7"/>
        <v>0</v>
      </c>
      <c r="BI92" s="172">
        <f t="shared" si="8"/>
        <v>0</v>
      </c>
      <c r="BJ92" s="2" t="s">
        <v>77</v>
      </c>
      <c r="BK92" s="172">
        <f t="shared" si="9"/>
        <v>0</v>
      </c>
      <c r="BL92" s="2" t="s">
        <v>114</v>
      </c>
      <c r="BM92" s="171" t="s">
        <v>146</v>
      </c>
    </row>
    <row r="93" spans="1:65" s="21" customFormat="1" ht="107.25" customHeight="1" x14ac:dyDescent="0.2">
      <c r="A93" s="15"/>
      <c r="B93" s="16"/>
      <c r="C93" s="161" t="s">
        <v>147</v>
      </c>
      <c r="D93" s="161" t="s">
        <v>109</v>
      </c>
      <c r="E93" s="162" t="s">
        <v>148</v>
      </c>
      <c r="F93" s="163" t="s">
        <v>149</v>
      </c>
      <c r="G93" s="164" t="s">
        <v>112</v>
      </c>
      <c r="H93" s="165">
        <v>9</v>
      </c>
      <c r="I93" s="166">
        <v>0</v>
      </c>
      <c r="J93" s="166">
        <f t="shared" si="0"/>
        <v>0</v>
      </c>
      <c r="K93" s="163" t="s">
        <v>113</v>
      </c>
      <c r="L93" s="20"/>
      <c r="M93" s="167" t="s">
        <v>17</v>
      </c>
      <c r="N93" s="168" t="s">
        <v>42</v>
      </c>
      <c r="O93" s="169">
        <v>0</v>
      </c>
      <c r="P93" s="169">
        <f t="shared" si="1"/>
        <v>0</v>
      </c>
      <c r="Q93" s="169">
        <v>0</v>
      </c>
      <c r="R93" s="169">
        <f t="shared" si="2"/>
        <v>0</v>
      </c>
      <c r="S93" s="169">
        <v>0</v>
      </c>
      <c r="T93" s="170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71" t="s">
        <v>114</v>
      </c>
      <c r="AT93" s="171" t="s">
        <v>109</v>
      </c>
      <c r="AU93" s="171" t="s">
        <v>78</v>
      </c>
      <c r="AY93" s="2" t="s">
        <v>106</v>
      </c>
      <c r="BE93" s="172">
        <f t="shared" si="4"/>
        <v>0</v>
      </c>
      <c r="BF93" s="172">
        <f t="shared" si="5"/>
        <v>0</v>
      </c>
      <c r="BG93" s="172">
        <f t="shared" si="6"/>
        <v>0</v>
      </c>
      <c r="BH93" s="172">
        <f t="shared" si="7"/>
        <v>0</v>
      </c>
      <c r="BI93" s="172">
        <f t="shared" si="8"/>
        <v>0</v>
      </c>
      <c r="BJ93" s="2" t="s">
        <v>77</v>
      </c>
      <c r="BK93" s="172">
        <f t="shared" si="9"/>
        <v>0</v>
      </c>
      <c r="BL93" s="2" t="s">
        <v>114</v>
      </c>
      <c r="BM93" s="171" t="s">
        <v>150</v>
      </c>
    </row>
    <row r="94" spans="1:65" s="21" customFormat="1" ht="16.5" customHeight="1" x14ac:dyDescent="0.2">
      <c r="A94" s="15"/>
      <c r="B94" s="16"/>
      <c r="C94" s="161" t="s">
        <v>151</v>
      </c>
      <c r="D94" s="161" t="s">
        <v>109</v>
      </c>
      <c r="E94" s="162" t="s">
        <v>152</v>
      </c>
      <c r="F94" s="163" t="s">
        <v>153</v>
      </c>
      <c r="G94" s="164" t="s">
        <v>112</v>
      </c>
      <c r="H94" s="165">
        <v>2</v>
      </c>
      <c r="I94" s="166">
        <v>0</v>
      </c>
      <c r="J94" s="166">
        <f t="shared" si="0"/>
        <v>0</v>
      </c>
      <c r="K94" s="163" t="s">
        <v>113</v>
      </c>
      <c r="L94" s="20"/>
      <c r="M94" s="167" t="s">
        <v>17</v>
      </c>
      <c r="N94" s="168" t="s">
        <v>42</v>
      </c>
      <c r="O94" s="169">
        <v>0</v>
      </c>
      <c r="P94" s="169">
        <f t="shared" si="1"/>
        <v>0</v>
      </c>
      <c r="Q94" s="169">
        <v>0</v>
      </c>
      <c r="R94" s="169">
        <f t="shared" si="2"/>
        <v>0</v>
      </c>
      <c r="S94" s="169">
        <v>0</v>
      </c>
      <c r="T94" s="170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71" t="s">
        <v>114</v>
      </c>
      <c r="AT94" s="171" t="s">
        <v>109</v>
      </c>
      <c r="AU94" s="171" t="s">
        <v>78</v>
      </c>
      <c r="AY94" s="2" t="s">
        <v>106</v>
      </c>
      <c r="BE94" s="172">
        <f t="shared" si="4"/>
        <v>0</v>
      </c>
      <c r="BF94" s="172">
        <f t="shared" si="5"/>
        <v>0</v>
      </c>
      <c r="BG94" s="172">
        <f t="shared" si="6"/>
        <v>0</v>
      </c>
      <c r="BH94" s="172">
        <f t="shared" si="7"/>
        <v>0</v>
      </c>
      <c r="BI94" s="172">
        <f t="shared" si="8"/>
        <v>0</v>
      </c>
      <c r="BJ94" s="2" t="s">
        <v>77</v>
      </c>
      <c r="BK94" s="172">
        <f t="shared" si="9"/>
        <v>0</v>
      </c>
      <c r="BL94" s="2" t="s">
        <v>114</v>
      </c>
      <c r="BM94" s="171" t="s">
        <v>154</v>
      </c>
    </row>
    <row r="95" spans="1:65" s="21" customFormat="1" ht="50.25" customHeight="1" x14ac:dyDescent="0.2">
      <c r="A95" s="15"/>
      <c r="B95" s="16"/>
      <c r="C95" s="161" t="s">
        <v>155</v>
      </c>
      <c r="D95" s="161" t="s">
        <v>109</v>
      </c>
      <c r="E95" s="162" t="s">
        <v>156</v>
      </c>
      <c r="F95" s="163" t="s">
        <v>157</v>
      </c>
      <c r="G95" s="164" t="s">
        <v>112</v>
      </c>
      <c r="H95" s="165">
        <v>30</v>
      </c>
      <c r="I95" s="166">
        <v>0</v>
      </c>
      <c r="J95" s="166">
        <f t="shared" si="0"/>
        <v>0</v>
      </c>
      <c r="K95" s="163" t="s">
        <v>113</v>
      </c>
      <c r="L95" s="20"/>
      <c r="M95" s="167" t="s">
        <v>17</v>
      </c>
      <c r="N95" s="168" t="s">
        <v>42</v>
      </c>
      <c r="O95" s="169">
        <v>0</v>
      </c>
      <c r="P95" s="169">
        <f t="shared" si="1"/>
        <v>0</v>
      </c>
      <c r="Q95" s="169">
        <v>0</v>
      </c>
      <c r="R95" s="169">
        <f t="shared" si="2"/>
        <v>0</v>
      </c>
      <c r="S95" s="169">
        <v>0</v>
      </c>
      <c r="T95" s="170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71" t="s">
        <v>114</v>
      </c>
      <c r="AT95" s="171" t="s">
        <v>109</v>
      </c>
      <c r="AU95" s="171" t="s">
        <v>78</v>
      </c>
      <c r="AY95" s="2" t="s">
        <v>106</v>
      </c>
      <c r="BE95" s="172">
        <f t="shared" si="4"/>
        <v>0</v>
      </c>
      <c r="BF95" s="172">
        <f t="shared" si="5"/>
        <v>0</v>
      </c>
      <c r="BG95" s="172">
        <f t="shared" si="6"/>
        <v>0</v>
      </c>
      <c r="BH95" s="172">
        <f t="shared" si="7"/>
        <v>0</v>
      </c>
      <c r="BI95" s="172">
        <f t="shared" si="8"/>
        <v>0</v>
      </c>
      <c r="BJ95" s="2" t="s">
        <v>77</v>
      </c>
      <c r="BK95" s="172">
        <f t="shared" si="9"/>
        <v>0</v>
      </c>
      <c r="BL95" s="2" t="s">
        <v>114</v>
      </c>
      <c r="BM95" s="171" t="s">
        <v>158</v>
      </c>
    </row>
    <row r="96" spans="1:65" s="21" customFormat="1" ht="32.25" customHeight="1" x14ac:dyDescent="0.2">
      <c r="A96" s="15"/>
      <c r="B96" s="16"/>
      <c r="C96" s="161" t="s">
        <v>159</v>
      </c>
      <c r="D96" s="161" t="s">
        <v>109</v>
      </c>
      <c r="E96" s="162" t="s">
        <v>160</v>
      </c>
      <c r="F96" s="163" t="s">
        <v>161</v>
      </c>
      <c r="G96" s="164" t="s">
        <v>112</v>
      </c>
      <c r="H96" s="165">
        <v>2</v>
      </c>
      <c r="I96" s="166">
        <v>0</v>
      </c>
      <c r="J96" s="166">
        <f t="shared" si="0"/>
        <v>0</v>
      </c>
      <c r="K96" s="163" t="s">
        <v>113</v>
      </c>
      <c r="L96" s="20"/>
      <c r="M96" s="173" t="s">
        <v>17</v>
      </c>
      <c r="N96" s="174" t="s">
        <v>42</v>
      </c>
      <c r="O96" s="175">
        <v>0</v>
      </c>
      <c r="P96" s="175">
        <f t="shared" si="1"/>
        <v>0</v>
      </c>
      <c r="Q96" s="175">
        <v>0</v>
      </c>
      <c r="R96" s="175">
        <f t="shared" si="2"/>
        <v>0</v>
      </c>
      <c r="S96" s="175">
        <v>0</v>
      </c>
      <c r="T96" s="176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71" t="s">
        <v>114</v>
      </c>
      <c r="AT96" s="171" t="s">
        <v>109</v>
      </c>
      <c r="AU96" s="171" t="s">
        <v>78</v>
      </c>
      <c r="AY96" s="2" t="s">
        <v>106</v>
      </c>
      <c r="BE96" s="172">
        <f t="shared" si="4"/>
        <v>0</v>
      </c>
      <c r="BF96" s="172">
        <f t="shared" si="5"/>
        <v>0</v>
      </c>
      <c r="BG96" s="172">
        <f t="shared" si="6"/>
        <v>0</v>
      </c>
      <c r="BH96" s="172">
        <f t="shared" si="7"/>
        <v>0</v>
      </c>
      <c r="BI96" s="172">
        <f t="shared" si="8"/>
        <v>0</v>
      </c>
      <c r="BJ96" s="2" t="s">
        <v>77</v>
      </c>
      <c r="BK96" s="172">
        <f t="shared" si="9"/>
        <v>0</v>
      </c>
      <c r="BL96" s="2" t="s">
        <v>114</v>
      </c>
      <c r="BM96" s="171" t="s">
        <v>162</v>
      </c>
    </row>
    <row r="97" spans="1:31" s="21" customFormat="1" ht="6.9" customHeight="1" x14ac:dyDescent="0.2">
      <c r="A97" s="15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20"/>
      <c r="M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</sheetData>
  <sheetProtection formatColumns="0" formatRows="0" autoFilter="0"/>
  <autoFilter ref="C80:K96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06.1-f - nábytek</vt:lpstr>
      <vt:lpstr>'Rekapitulace stavby'!Názvy_tisku</vt:lpstr>
      <vt:lpstr>'SO 06.1-f - nábytek'!Názvy_tisku</vt:lpstr>
      <vt:lpstr>'Rekapitulace stavby'!Oblast_tisku</vt:lpstr>
      <vt:lpstr>'SO 06.1-f - nábytek'!Oblast_tisku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2021-09-14T12:49:34Z</dcterms:created>
  <dcterms:modified xsi:type="dcterms:W3CDTF">2022-03-08T16:42:31Z</dcterms:modified>
</cp:coreProperties>
</file>